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4" i="1" l="1"/>
  <c r="F36" i="1" s="1"/>
  <c r="D36" i="1"/>
  <c r="D34" i="1"/>
  <c r="E37" i="1"/>
  <c r="C37" i="1"/>
  <c r="E36" i="1"/>
  <c r="C32" i="1"/>
  <c r="E34" i="1"/>
  <c r="E32" i="1"/>
  <c r="E28" i="1"/>
  <c r="E6" i="1"/>
  <c r="E7" i="1" l="1"/>
  <c r="C35" i="1"/>
  <c r="F29" i="1"/>
  <c r="D29" i="1"/>
  <c r="C28" i="1"/>
  <c r="F27" i="1"/>
  <c r="F26" i="1"/>
  <c r="F25" i="1"/>
  <c r="F23" i="1"/>
  <c r="D27" i="1"/>
  <c r="D26" i="1"/>
  <c r="D25" i="1"/>
  <c r="D23" i="1"/>
  <c r="C34" i="1" l="1"/>
  <c r="C36" i="1"/>
  <c r="B26" i="1"/>
  <c r="E24" i="1"/>
  <c r="F24" i="1" s="1"/>
  <c r="C24" i="1"/>
  <c r="D24" i="1" s="1"/>
  <c r="F21" i="1"/>
  <c r="F20" i="1"/>
  <c r="F18" i="1"/>
  <c r="D21" i="1"/>
  <c r="D20" i="1"/>
  <c r="D18" i="1"/>
  <c r="C19" i="1"/>
  <c r="D19" i="1" s="1"/>
  <c r="E19" i="1"/>
  <c r="F19" i="1" s="1"/>
  <c r="E16" i="1"/>
  <c r="E17" i="1" s="1"/>
  <c r="C16" i="1"/>
  <c r="F14" i="1"/>
  <c r="D14" i="1"/>
  <c r="E22" i="1" l="1"/>
  <c r="E35" i="1" s="1"/>
  <c r="F16" i="1"/>
  <c r="C15" i="1"/>
  <c r="D15" i="1" s="1"/>
  <c r="F17" i="1"/>
  <c r="E15" i="1"/>
  <c r="C17" i="1"/>
  <c r="D17" i="1" s="1"/>
  <c r="D16" i="1"/>
  <c r="C22" i="1"/>
  <c r="F28" i="1"/>
  <c r="D28" i="1"/>
  <c r="D22" i="1"/>
  <c r="F15" i="1"/>
  <c r="F13" i="1"/>
  <c r="D13" i="1"/>
  <c r="E12" i="1"/>
  <c r="E11" i="1" s="1"/>
  <c r="F11" i="1" s="1"/>
  <c r="C12" i="1"/>
  <c r="C11" i="1" s="1"/>
  <c r="F10" i="1"/>
  <c r="D10" i="1"/>
  <c r="F9" i="1"/>
  <c r="D9" i="1"/>
  <c r="F8" i="1"/>
  <c r="D8" i="1"/>
  <c r="F22" i="1" l="1"/>
  <c r="D11" i="1"/>
  <c r="C7" i="1"/>
  <c r="D12" i="1"/>
  <c r="D7" i="1"/>
  <c r="F12" i="1"/>
  <c r="F7" i="1"/>
  <c r="C6" i="1" l="1"/>
  <c r="F32" i="1" l="1"/>
  <c r="D32" i="1"/>
  <c r="D6" i="1"/>
  <c r="F6" i="1"/>
</calcChain>
</file>

<file path=xl/sharedStrings.xml><?xml version="1.0" encoding="utf-8"?>
<sst xmlns="http://schemas.openxmlformats.org/spreadsheetml/2006/main" count="70" uniqueCount="61">
  <si>
    <t>№ з/п</t>
  </si>
  <si>
    <t>Показник</t>
  </si>
  <si>
    <t>усього, тис. грн.</t>
  </si>
  <si>
    <t>грн./ куб. м</t>
  </si>
  <si>
    <t>Виробнича собівартість, усього, зокрема:</t>
  </si>
  <si>
    <t>1.</t>
  </si>
  <si>
    <t>Прямі витрати :</t>
  </si>
  <si>
    <t>електроенергія</t>
  </si>
  <si>
    <t>1.2</t>
  </si>
  <si>
    <t>1.3</t>
  </si>
  <si>
    <t>1.4</t>
  </si>
  <si>
    <t>2</t>
  </si>
  <si>
    <t>3</t>
  </si>
  <si>
    <t>4</t>
  </si>
  <si>
    <t>5</t>
  </si>
  <si>
    <t>6</t>
  </si>
  <si>
    <t>7</t>
  </si>
  <si>
    <t>8</t>
  </si>
  <si>
    <t>Структура на централізоване водопостачання та централізоване водовідведення для Комунального підприємства "Глухівський водоканал" Глухівської міської ради для потреб усіх груп споживачів</t>
  </si>
  <si>
    <r>
      <rPr>
        <b/>
        <sz val="12"/>
        <color theme="1"/>
        <rFont val="Times New Roman"/>
        <family val="1"/>
        <charset val="204"/>
      </rPr>
      <t>ВОДОПОСТАЧАННЯ</t>
    </r>
    <r>
      <rPr>
        <sz val="12"/>
        <color theme="1"/>
        <rFont val="Times New Roman"/>
        <family val="1"/>
        <charset val="204"/>
      </rPr>
      <t xml:space="preserve"> Плановий період, 2024 рік</t>
    </r>
  </si>
  <si>
    <r>
      <rPr>
        <b/>
        <sz val="12"/>
        <color theme="1"/>
        <rFont val="Times New Roman"/>
        <family val="1"/>
        <charset val="204"/>
      </rPr>
      <t>ВОДОВІДВЕДЕННЯ</t>
    </r>
    <r>
      <rPr>
        <sz val="12"/>
        <color theme="1"/>
        <rFont val="Times New Roman"/>
        <family val="1"/>
        <charset val="204"/>
      </rPr>
      <t xml:space="preserve"> Плановий період, 2024 рік</t>
    </r>
  </si>
  <si>
    <t>1.1.1</t>
  </si>
  <si>
    <t>1.1.2</t>
  </si>
  <si>
    <t>Прямі витрати на оплату праці</t>
  </si>
  <si>
    <t>Інші прямі витрати, утому числі</t>
  </si>
  <si>
    <t>1.3.1</t>
  </si>
  <si>
    <t>1.3.2</t>
  </si>
  <si>
    <t>амортизаційні відрахування</t>
  </si>
  <si>
    <t>відрахування на соціальні заходи</t>
  </si>
  <si>
    <t>Обсягреалізації послуг, (тис. куб. м):</t>
  </si>
  <si>
    <t>1.4.1</t>
  </si>
  <si>
    <t>витрати на оплату праці</t>
  </si>
  <si>
    <t>1.4.2</t>
  </si>
  <si>
    <t>1.4.3</t>
  </si>
  <si>
    <t xml:space="preserve">1.4.4 </t>
  </si>
  <si>
    <t>витрати пов҆язані зі сплатою податків, зборів та інших  передбачених законодавством обов҆язкових платежів</t>
  </si>
  <si>
    <t>1.4.5</t>
  </si>
  <si>
    <t>інші витрати</t>
  </si>
  <si>
    <t>1.4.6</t>
  </si>
  <si>
    <t>паливно-мастильні матеріали</t>
  </si>
  <si>
    <t>Загальновиробничі витрати, у т.ч.</t>
  </si>
  <si>
    <t>Адміністративні витрати, у т.ч.</t>
  </si>
  <si>
    <t>2.1</t>
  </si>
  <si>
    <t>2.2</t>
  </si>
  <si>
    <t>2.3</t>
  </si>
  <si>
    <t>2.4</t>
  </si>
  <si>
    <t>2.5</t>
  </si>
  <si>
    <t>матеріали, запасні частини та інші матеріали ресурси, ремонти</t>
  </si>
  <si>
    <t>1.3.3</t>
  </si>
  <si>
    <t>інші прямі витрати (ПММ, та ін.)</t>
  </si>
  <si>
    <t>Витрати на збут, у т.ч.</t>
  </si>
  <si>
    <t>3.1</t>
  </si>
  <si>
    <t>інші витрати, послуги банків за прийом платежів від населення</t>
  </si>
  <si>
    <t>Інші операційні витрати</t>
  </si>
  <si>
    <t>Фінансові витрати</t>
  </si>
  <si>
    <t>Повна собівартість</t>
  </si>
  <si>
    <t>Розрахунковий прибуток, у т.ч.</t>
  </si>
  <si>
    <t>7.1</t>
  </si>
  <si>
    <t>обігові кошти</t>
  </si>
  <si>
    <t>Загальна вартість централізованого водопостачання та водовідведення за відповідним тарифом</t>
  </si>
  <si>
    <t>Тариф на цетралізоване водопостачання та водовідведення, грн/кубм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</si>
</sst>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3" sqref="A3:A5"/>
    </sheetView>
  </sheetViews>
  <sheetFormatPr defaultRowHeight="15" x14ac:dyDescent="0.25"/>
  <cols>
    <col min="1" max="1" width="7.42578125" customWidth="1"/>
    <col min="2" max="2" width="34.28515625" customWidth="1"/>
    <col min="3" max="3" width="16.7109375" customWidth="1"/>
    <col min="4" max="4" width="7.85546875" customWidth="1"/>
    <col min="5" max="5" width="17.28515625" customWidth="1"/>
    <col min="6" max="6" width="7.85546875" customWidth="1"/>
  </cols>
  <sheetData>
    <row r="1" spans="1:6" ht="3.75" customHeight="1" x14ac:dyDescent="0.25"/>
    <row r="2" spans="1:6" ht="51.75" customHeight="1" thickBot="1" x14ac:dyDescent="0.3">
      <c r="A2" s="15" t="s">
        <v>18</v>
      </c>
      <c r="B2" s="15"/>
      <c r="C2" s="15"/>
      <c r="D2" s="15"/>
      <c r="E2" s="15"/>
      <c r="F2" s="15"/>
    </row>
    <row r="3" spans="1:6" ht="15" customHeight="1" x14ac:dyDescent="0.25">
      <c r="A3" s="36" t="s">
        <v>0</v>
      </c>
      <c r="B3" s="34" t="s">
        <v>1</v>
      </c>
      <c r="C3" s="17" t="s">
        <v>19</v>
      </c>
      <c r="D3" s="17"/>
      <c r="E3" s="17" t="s">
        <v>20</v>
      </c>
      <c r="F3" s="19"/>
    </row>
    <row r="4" spans="1:6" ht="39.75" customHeight="1" x14ac:dyDescent="0.25">
      <c r="A4" s="37"/>
      <c r="B4" s="35"/>
      <c r="C4" s="18"/>
      <c r="D4" s="18"/>
      <c r="E4" s="18"/>
      <c r="F4" s="20"/>
    </row>
    <row r="5" spans="1:6" ht="37.5" customHeight="1" x14ac:dyDescent="0.25">
      <c r="A5" s="38"/>
      <c r="B5" s="16"/>
      <c r="C5" s="9" t="s">
        <v>2</v>
      </c>
      <c r="D5" s="1" t="s">
        <v>3</v>
      </c>
      <c r="E5" s="9" t="s">
        <v>2</v>
      </c>
      <c r="F5" s="2" t="s">
        <v>3</v>
      </c>
    </row>
    <row r="6" spans="1:6" ht="32.25" customHeight="1" x14ac:dyDescent="0.25">
      <c r="A6" s="3"/>
      <c r="B6" s="4" t="s">
        <v>4</v>
      </c>
      <c r="C6" s="10">
        <f>C7+C15</f>
        <v>13859.714880000001</v>
      </c>
      <c r="D6" s="10">
        <f>C6/C33</f>
        <v>17.022222538819697</v>
      </c>
      <c r="E6" s="10">
        <f>E7+E10+E11+E15-0.001</f>
        <v>12503.692859999999</v>
      </c>
      <c r="F6" s="11">
        <f>E6/E33</f>
        <v>31.332785864817659</v>
      </c>
    </row>
    <row r="7" spans="1:6" ht="20.25" customHeight="1" x14ac:dyDescent="0.25">
      <c r="A7" s="3" t="s">
        <v>5</v>
      </c>
      <c r="B7" s="5" t="s">
        <v>6</v>
      </c>
      <c r="C7" s="12">
        <f>C8+C9+C10+C11+0.001</f>
        <v>10536.716880000002</v>
      </c>
      <c r="D7" s="12">
        <f>C7/C33</f>
        <v>12.940983354478499</v>
      </c>
      <c r="E7" s="12">
        <f>E8+E9</f>
        <v>3639.884</v>
      </c>
      <c r="F7" s="13">
        <f>E7/E33</f>
        <v>9.1211218335041515</v>
      </c>
    </row>
    <row r="8" spans="1:6" ht="17.25" customHeight="1" x14ac:dyDescent="0.25">
      <c r="A8" s="6" t="s">
        <v>21</v>
      </c>
      <c r="B8" s="5" t="s">
        <v>7</v>
      </c>
      <c r="C8" s="12">
        <v>6604.0159999999996</v>
      </c>
      <c r="D8" s="12">
        <f>C8/C33</f>
        <v>8.1109193785901237</v>
      </c>
      <c r="E8" s="12">
        <v>3422.6030000000001</v>
      </c>
      <c r="F8" s="13">
        <f>E8/E33</f>
        <v>8.5766411651351557</v>
      </c>
    </row>
    <row r="9" spans="1:6" ht="30" customHeight="1" x14ac:dyDescent="0.25">
      <c r="A9" s="6" t="s">
        <v>22</v>
      </c>
      <c r="B9" s="5" t="s">
        <v>47</v>
      </c>
      <c r="C9" s="12">
        <v>167.703</v>
      </c>
      <c r="D9" s="12">
        <f>C9/C33</f>
        <v>0.20596944534169806</v>
      </c>
      <c r="E9" s="12">
        <v>217.28100000000001</v>
      </c>
      <c r="F9" s="13">
        <f>E9/E33</f>
        <v>0.54448066836899622</v>
      </c>
    </row>
    <row r="10" spans="1:6" ht="23.25" customHeight="1" x14ac:dyDescent="0.25">
      <c r="A10" s="6" t="s">
        <v>8</v>
      </c>
      <c r="B10" s="4" t="s">
        <v>23</v>
      </c>
      <c r="C10" s="10">
        <v>2554.2040000000002</v>
      </c>
      <c r="D10" s="10">
        <f>C10/C33</f>
        <v>3.1370218849367428</v>
      </c>
      <c r="E10" s="10">
        <v>4849.4380000000001</v>
      </c>
      <c r="F10" s="11">
        <f>E10/E33</f>
        <v>12.152122106645351</v>
      </c>
    </row>
    <row r="11" spans="1:6" ht="21" customHeight="1" x14ac:dyDescent="0.25">
      <c r="A11" s="6" t="s">
        <v>9</v>
      </c>
      <c r="B11" s="4" t="s">
        <v>24</v>
      </c>
      <c r="C11" s="10">
        <f>C12+C13+C14</f>
        <v>1210.7928800000002</v>
      </c>
      <c r="D11" s="10">
        <f>C11/C33</f>
        <v>1.4870714174300832</v>
      </c>
      <c r="E11" s="10">
        <f>E12+E13+E14</f>
        <v>1582.42136</v>
      </c>
      <c r="F11" s="11">
        <f>E11/E33</f>
        <v>3.9653620875004076</v>
      </c>
    </row>
    <row r="12" spans="1:6" ht="21" customHeight="1" x14ac:dyDescent="0.25">
      <c r="A12" s="6" t="s">
        <v>25</v>
      </c>
      <c r="B12" s="5" t="s">
        <v>28</v>
      </c>
      <c r="C12" s="12">
        <f>C10*22%</f>
        <v>561.92488000000003</v>
      </c>
      <c r="D12" s="12">
        <f>C12/C33</f>
        <v>0.69014481468608346</v>
      </c>
      <c r="E12" s="12">
        <f>E10*22%</f>
        <v>1066.87636</v>
      </c>
      <c r="F12" s="13">
        <f>E12/E33</f>
        <v>2.6734668634619769</v>
      </c>
    </row>
    <row r="13" spans="1:6" ht="15.75" x14ac:dyDescent="0.25">
      <c r="A13" s="6" t="s">
        <v>26</v>
      </c>
      <c r="B13" s="7" t="s">
        <v>27</v>
      </c>
      <c r="C13" s="12">
        <v>513.255</v>
      </c>
      <c r="D13" s="12">
        <f>C13/C33</f>
        <v>0.63036944878060164</v>
      </c>
      <c r="E13" s="12">
        <v>409.036</v>
      </c>
      <c r="F13" s="13">
        <f>E13/E33</f>
        <v>1.0249961785290971</v>
      </c>
    </row>
    <row r="14" spans="1:6" ht="15.75" x14ac:dyDescent="0.25">
      <c r="A14" s="6" t="s">
        <v>48</v>
      </c>
      <c r="B14" s="7" t="s">
        <v>49</v>
      </c>
      <c r="C14" s="12">
        <v>135.613</v>
      </c>
      <c r="D14" s="12">
        <f>C14/C33</f>
        <v>0.16655715396339779</v>
      </c>
      <c r="E14" s="12">
        <v>106.509</v>
      </c>
      <c r="F14" s="13">
        <f>E14/E33</f>
        <v>0.26689904550933319</v>
      </c>
    </row>
    <row r="15" spans="1:6" ht="28.5" customHeight="1" x14ac:dyDescent="0.25">
      <c r="A15" s="8" t="s">
        <v>10</v>
      </c>
      <c r="B15" s="4" t="s">
        <v>40</v>
      </c>
      <c r="C15" s="10">
        <f>C16+C17+C18+C19+C20+C21</f>
        <v>3322.998</v>
      </c>
      <c r="D15" s="10">
        <f>C15/C33</f>
        <v>4.0812391843411984</v>
      </c>
      <c r="E15" s="10">
        <f>E16+E17+E18+E19+E20+E21</f>
        <v>2431.9504999999999</v>
      </c>
      <c r="F15" s="11">
        <f>E15/E33</f>
        <v>6.0941823430503108</v>
      </c>
    </row>
    <row r="16" spans="1:6" ht="21.75" customHeight="1" x14ac:dyDescent="0.25">
      <c r="A16" s="6" t="s">
        <v>30</v>
      </c>
      <c r="B16" s="5" t="s">
        <v>31</v>
      </c>
      <c r="C16" s="12">
        <f>1276.457+319.118</f>
        <v>1595.575</v>
      </c>
      <c r="D16" s="12">
        <f>C16/C33</f>
        <v>1.9596530637560443</v>
      </c>
      <c r="E16" s="12">
        <f>1220.128+341.697</f>
        <v>1561.8249999999998</v>
      </c>
      <c r="F16" s="13">
        <f>E16/E33</f>
        <v>3.9137500281911786</v>
      </c>
    </row>
    <row r="17" spans="1:6" ht="21.75" customHeight="1" x14ac:dyDescent="0.25">
      <c r="A17" s="6" t="s">
        <v>32</v>
      </c>
      <c r="B17" s="5" t="s">
        <v>28</v>
      </c>
      <c r="C17" s="12">
        <f>C16*22%</f>
        <v>351.0265</v>
      </c>
      <c r="D17" s="12">
        <f>C17/C33</f>
        <v>0.43112367402632973</v>
      </c>
      <c r="E17" s="12">
        <f>E16*22%</f>
        <v>343.60149999999999</v>
      </c>
      <c r="F17" s="13">
        <f>E17/E33</f>
        <v>0.86102500620205935</v>
      </c>
    </row>
    <row r="18" spans="1:6" ht="21.75" customHeight="1" x14ac:dyDescent="0.25">
      <c r="A18" s="6" t="s">
        <v>33</v>
      </c>
      <c r="B18" s="5" t="s">
        <v>27</v>
      </c>
      <c r="C18" s="12">
        <v>5.67</v>
      </c>
      <c r="D18" s="12">
        <f>C18/C33</f>
        <v>6.9637797480511859E-3</v>
      </c>
      <c r="E18" s="12">
        <v>5.42</v>
      </c>
      <c r="F18" s="13">
        <f>E18/E33</f>
        <v>1.3581883471449228E-2</v>
      </c>
    </row>
    <row r="19" spans="1:6" ht="69.75" customHeight="1" x14ac:dyDescent="0.25">
      <c r="A19" s="6" t="s">
        <v>34</v>
      </c>
      <c r="B19" s="5" t="s">
        <v>35</v>
      </c>
      <c r="C19" s="12">
        <f>887.208+21.662+36.661-0.001</f>
        <v>945.53</v>
      </c>
      <c r="D19" s="12">
        <f>C19/C33</f>
        <v>1.1612808933288956</v>
      </c>
      <c r="E19" s="12">
        <f>48.033+0.777+92.937</f>
        <v>141.74700000000001</v>
      </c>
      <c r="F19" s="13">
        <f>E19/E33</f>
        <v>0.35520133513422764</v>
      </c>
    </row>
    <row r="20" spans="1:6" ht="21.75" customHeight="1" x14ac:dyDescent="0.25">
      <c r="A20" s="6" t="s">
        <v>36</v>
      </c>
      <c r="B20" s="5" t="s">
        <v>37</v>
      </c>
      <c r="C20" s="12">
        <v>215.761</v>
      </c>
      <c r="D20" s="12">
        <f>C20/C33</f>
        <v>0.26499331256071817</v>
      </c>
      <c r="E20" s="12">
        <v>179.16300000000001</v>
      </c>
      <c r="F20" s="13">
        <f>E20/E33</f>
        <v>0.44896143697329488</v>
      </c>
    </row>
    <row r="21" spans="1:6" ht="21.75" customHeight="1" x14ac:dyDescent="0.25">
      <c r="A21" s="6" t="s">
        <v>38</v>
      </c>
      <c r="B21" s="5" t="s">
        <v>39</v>
      </c>
      <c r="C21" s="12">
        <v>209.43549999999999</v>
      </c>
      <c r="D21" s="12">
        <f>C21/C33</f>
        <v>0.25722446092115947</v>
      </c>
      <c r="E21" s="12">
        <v>200.19399999999999</v>
      </c>
      <c r="F21" s="13">
        <f>E21/E33</f>
        <v>0.50166265307810087</v>
      </c>
    </row>
    <row r="22" spans="1:6" ht="21.75" customHeight="1" x14ac:dyDescent="0.25">
      <c r="A22" s="6" t="s">
        <v>11</v>
      </c>
      <c r="B22" s="4" t="s">
        <v>41</v>
      </c>
      <c r="C22" s="10">
        <f>C23+C24+C25+C26+C27</f>
        <v>1452.79648</v>
      </c>
      <c r="D22" s="10">
        <f>C22/C33</f>
        <v>1.7842953625157054</v>
      </c>
      <c r="E22" s="10">
        <f>E23+E24+E25+E26+E27</f>
        <v>1310.6563800000001</v>
      </c>
      <c r="F22" s="11">
        <f>E22/E33</f>
        <v>3.2843509638877268</v>
      </c>
    </row>
    <row r="23" spans="1:6" ht="21.75" customHeight="1" x14ac:dyDescent="0.25">
      <c r="A23" s="6" t="s">
        <v>42</v>
      </c>
      <c r="B23" s="5" t="s">
        <v>31</v>
      </c>
      <c r="C23" s="12">
        <v>1022.134</v>
      </c>
      <c r="D23" s="12">
        <f>C23/C33</f>
        <v>1.2553643825387215</v>
      </c>
      <c r="E23" s="12">
        <v>922.12900000000002</v>
      </c>
      <c r="F23" s="13">
        <f>E23/E33</f>
        <v>2.3107469785321042</v>
      </c>
    </row>
    <row r="24" spans="1:6" ht="21.75" customHeight="1" x14ac:dyDescent="0.25">
      <c r="A24" s="6" t="s">
        <v>43</v>
      </c>
      <c r="B24" s="5" t="s">
        <v>28</v>
      </c>
      <c r="C24" s="12">
        <f>C23*22%</f>
        <v>224.86948000000001</v>
      </c>
      <c r="D24" s="12">
        <f>C24/C33</f>
        <v>0.27618016415851876</v>
      </c>
      <c r="E24" s="12">
        <f>E23*22%</f>
        <v>202.86838</v>
      </c>
      <c r="F24" s="13">
        <f>E24/E33</f>
        <v>0.50836433527706293</v>
      </c>
    </row>
    <row r="25" spans="1:6" ht="21.75" customHeight="1" x14ac:dyDescent="0.25">
      <c r="A25" s="6" t="s">
        <v>44</v>
      </c>
      <c r="B25" s="5" t="s">
        <v>27</v>
      </c>
      <c r="C25" s="12">
        <v>32.243000000000002</v>
      </c>
      <c r="D25" s="12">
        <f>C25/C33</f>
        <v>3.960020289531118E-2</v>
      </c>
      <c r="E25" s="12">
        <v>29.088999999999999</v>
      </c>
      <c r="F25" s="13">
        <f>E25/E33</f>
        <v>7.2893617767709695E-2</v>
      </c>
    </row>
    <row r="26" spans="1:6" ht="63" customHeight="1" x14ac:dyDescent="0.25">
      <c r="A26" s="6" t="s">
        <v>45</v>
      </c>
      <c r="B26" s="5" t="str">
        <f>B19</f>
        <v>витрати пов҆язані зі сплатою податків, зборів та інших  передбачених законодавством обов҆язкових платежів</v>
      </c>
      <c r="C26" s="12">
        <v>0.88200000000000001</v>
      </c>
      <c r="D26" s="12">
        <f>C26/C33</f>
        <v>1.083254627474629E-3</v>
      </c>
      <c r="E26" s="12">
        <v>0.79500000000000004</v>
      </c>
      <c r="F26" s="13">
        <f>E26/E33</f>
        <v>1.9921766346498405E-3</v>
      </c>
    </row>
    <row r="27" spans="1:6" ht="21.75" customHeight="1" x14ac:dyDescent="0.25">
      <c r="A27" s="6" t="s">
        <v>46</v>
      </c>
      <c r="B27" s="5" t="s">
        <v>37</v>
      </c>
      <c r="C27" s="12">
        <v>172.66800000000001</v>
      </c>
      <c r="D27" s="12">
        <f>C27/C33</f>
        <v>0.21206735829567941</v>
      </c>
      <c r="E27" s="12">
        <v>155.77500000000001</v>
      </c>
      <c r="F27" s="13">
        <f>E27/E33</f>
        <v>0.3903538556761999</v>
      </c>
    </row>
    <row r="28" spans="1:6" ht="21" customHeight="1" x14ac:dyDescent="0.25">
      <c r="A28" s="8" t="s">
        <v>12</v>
      </c>
      <c r="B28" s="4" t="s">
        <v>50</v>
      </c>
      <c r="C28" s="10">
        <f>C29</f>
        <v>155.13499999999999</v>
      </c>
      <c r="D28" s="10">
        <f>C28/C33</f>
        <v>0.19053368099010948</v>
      </c>
      <c r="E28" s="10">
        <f>E29</f>
        <v>133.023</v>
      </c>
      <c r="F28" s="11">
        <f>E28/E33</f>
        <v>0.33334001568682481</v>
      </c>
    </row>
    <row r="29" spans="1:6" ht="30.75" customHeight="1" x14ac:dyDescent="0.25">
      <c r="A29" s="6" t="s">
        <v>51</v>
      </c>
      <c r="B29" s="5" t="s">
        <v>52</v>
      </c>
      <c r="C29" s="12">
        <v>155.13499999999999</v>
      </c>
      <c r="D29" s="12">
        <f>C29/C33</f>
        <v>0.19053368099010948</v>
      </c>
      <c r="E29" s="12">
        <v>133.023</v>
      </c>
      <c r="F29" s="11">
        <f>E29/E33</f>
        <v>0.33334001568682481</v>
      </c>
    </row>
    <row r="30" spans="1:6" ht="20.25" customHeight="1" x14ac:dyDescent="0.25">
      <c r="A30" s="6" t="s">
        <v>13</v>
      </c>
      <c r="B30" s="5" t="s">
        <v>53</v>
      </c>
      <c r="C30" s="12">
        <v>0</v>
      </c>
      <c r="D30" s="12">
        <v>0</v>
      </c>
      <c r="E30" s="12">
        <v>0</v>
      </c>
      <c r="F30" s="11">
        <v>0</v>
      </c>
    </row>
    <row r="31" spans="1:6" ht="21" customHeight="1" x14ac:dyDescent="0.25">
      <c r="A31" s="6" t="s">
        <v>14</v>
      </c>
      <c r="B31" s="5" t="s">
        <v>54</v>
      </c>
      <c r="C31" s="12">
        <v>0</v>
      </c>
      <c r="D31" s="12">
        <v>0</v>
      </c>
      <c r="E31" s="12">
        <v>0</v>
      </c>
      <c r="F31" s="11">
        <v>0</v>
      </c>
    </row>
    <row r="32" spans="1:6" ht="19.5" customHeight="1" x14ac:dyDescent="0.25">
      <c r="A32" s="8" t="s">
        <v>15</v>
      </c>
      <c r="B32" s="4" t="s">
        <v>55</v>
      </c>
      <c r="C32" s="10">
        <f>C28+C22+C6+0.001</f>
        <v>15467.647360000001</v>
      </c>
      <c r="D32" s="10">
        <f>C32/C33</f>
        <v>18.997052810505362</v>
      </c>
      <c r="E32" s="10">
        <f>E28+E22+E6+0.001</f>
        <v>13947.373239999999</v>
      </c>
      <c r="F32" s="11">
        <f>E32/E33</f>
        <v>34.950479350274769</v>
      </c>
    </row>
    <row r="33" spans="1:6" ht="32.25" customHeight="1" x14ac:dyDescent="0.25">
      <c r="A33" s="6" t="s">
        <v>16</v>
      </c>
      <c r="B33" s="5" t="s">
        <v>29</v>
      </c>
      <c r="C33" s="21">
        <v>814.21299999999997</v>
      </c>
      <c r="D33" s="22"/>
      <c r="E33" s="21">
        <v>399.06099999999998</v>
      </c>
      <c r="F33" s="23"/>
    </row>
    <row r="34" spans="1:6" ht="15.75" x14ac:dyDescent="0.25">
      <c r="A34" s="6" t="s">
        <v>16</v>
      </c>
      <c r="B34" s="5" t="s">
        <v>56</v>
      </c>
      <c r="C34" s="14">
        <f>C35</f>
        <v>309.35294720000002</v>
      </c>
      <c r="D34" s="14">
        <f>C34/C33</f>
        <v>0.37994105621010721</v>
      </c>
      <c r="E34" s="14">
        <f>E35</f>
        <v>278.94746479999998</v>
      </c>
      <c r="F34" s="24">
        <f>E34/E33</f>
        <v>0.69900958700549543</v>
      </c>
    </row>
    <row r="35" spans="1:6" ht="15.75" x14ac:dyDescent="0.25">
      <c r="A35" s="27" t="s">
        <v>57</v>
      </c>
      <c r="B35" s="25" t="s">
        <v>58</v>
      </c>
      <c r="C35" s="29">
        <f>C32*2%</f>
        <v>309.35294720000002</v>
      </c>
      <c r="D35" s="25"/>
      <c r="E35" s="29">
        <f>E32*2%</f>
        <v>278.94746479999998</v>
      </c>
      <c r="F35" s="25"/>
    </row>
    <row r="36" spans="1:6" ht="80.25" customHeight="1" x14ac:dyDescent="0.25">
      <c r="A36" s="30" t="s">
        <v>17</v>
      </c>
      <c r="B36" s="31" t="s">
        <v>59</v>
      </c>
      <c r="C36" s="32">
        <f>C32+C35</f>
        <v>15777.0003072</v>
      </c>
      <c r="D36" s="33">
        <f>D32+D34</f>
        <v>19.37699386671547</v>
      </c>
      <c r="E36" s="32">
        <f>E32+E34-0.001</f>
        <v>14226.319704799998</v>
      </c>
      <c r="F36" s="33">
        <f>F32+F34</f>
        <v>35.649488937280267</v>
      </c>
    </row>
    <row r="37" spans="1:6" ht="47.25" x14ac:dyDescent="0.25">
      <c r="A37" s="28">
        <v>9</v>
      </c>
      <c r="B37" s="26" t="s">
        <v>60</v>
      </c>
      <c r="C37" s="33">
        <f>C36/C33</f>
        <v>19.376993866715466</v>
      </c>
      <c r="D37" s="33"/>
      <c r="E37" s="33">
        <f>E36/E33</f>
        <v>35.649486431397705</v>
      </c>
      <c r="F37" s="25"/>
    </row>
  </sheetData>
  <mergeCells count="7">
    <mergeCell ref="A2:F2"/>
    <mergeCell ref="C3:D4"/>
    <mergeCell ref="E3:F4"/>
    <mergeCell ref="C33:D33"/>
    <mergeCell ref="E33:F33"/>
    <mergeCell ref="B3:B5"/>
    <mergeCell ref="A3:A5"/>
  </mergeCells>
  <pageMargins left="0.7" right="0.7" top="0.75" bottom="0.75" header="0.3" footer="0.3"/>
  <pageSetup paperSize="9" scale="9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2023-12-19T11:19:17Z</dcterms:modified>
</cp:coreProperties>
</file>